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1"/>
  </bookViews>
  <sheets>
    <sheet name="criterii de evaluare " sheetId="1" r:id="rId1"/>
    <sheet name="crit.eval.(recalc.13.10.14)" sheetId="2" r:id="rId2"/>
  </sheets>
  <definedNames>
    <definedName name="_xlnm.Print_Titles" localSheetId="1">'crit.eval.(recalc.13.10.14)'!$4:$7</definedName>
    <definedName name="_xlnm.Print_Titles" localSheetId="0">'criterii de evaluare '!$4:$7</definedName>
  </definedNames>
  <calcPr fullCalcOnLoad="1"/>
</workbook>
</file>

<file path=xl/sharedStrings.xml><?xml version="1.0" encoding="utf-8"?>
<sst xmlns="http://schemas.openxmlformats.org/spreadsheetml/2006/main" count="88" uniqueCount="50">
  <si>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</si>
  <si>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</si>
  <si>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</si>
  <si>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</si>
  <si>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</si>
  <si>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</si>
  <si>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Presedinte Director general</t>
  </si>
  <si>
    <t>dr Alexandra Stan</t>
  </si>
  <si>
    <t>Amadis SRL Moreni</t>
  </si>
  <si>
    <t>Almina Trading SRL Tgv.</t>
  </si>
  <si>
    <t>Promed System SRL Tgv</t>
  </si>
  <si>
    <t>Biomedica SRL Tgv</t>
  </si>
  <si>
    <t>Diamed SRL Pucioasa</t>
  </si>
  <si>
    <t>Euda Medical SRL Moreni</t>
  </si>
  <si>
    <t>SCM C.Davila Tgv</t>
  </si>
  <si>
    <t>Eurotop Medical Center SRL Tgv</t>
  </si>
  <si>
    <t>SCM dr Vasilescu Moreni</t>
  </si>
  <si>
    <t>Director ex.al Directiei economice</t>
  </si>
  <si>
    <t>Medalex SRL Gaesti</t>
  </si>
  <si>
    <t>Intocmit</t>
  </si>
  <si>
    <t>ec Briceag C.tin</t>
  </si>
  <si>
    <t xml:space="preserve">            </t>
  </si>
  <si>
    <t>Criteriul de calitate(50%)</t>
  </si>
  <si>
    <t xml:space="preserve">Total suma contractata  </t>
  </si>
  <si>
    <t>Criteriul evaluare resurse(50%)</t>
  </si>
  <si>
    <t>Director ex.al directiei relatii contractuale</t>
  </si>
  <si>
    <t>jr.dr.Cornel Craciun</t>
  </si>
  <si>
    <t>Sef Serv.Relatii cu furnizorii</t>
  </si>
  <si>
    <t>ec Agnes Dinca</t>
  </si>
  <si>
    <r>
      <t>Lista furnizorilor de analize medicale de laborator din jud.Dambovita si sumele repartizate pentru iulie-decembrie</t>
    </r>
    <r>
      <rPr>
        <sz val="10"/>
        <rFont val="Times New Roman"/>
        <family val="1"/>
      </rPr>
      <t xml:space="preserve"> 2014,utilizand criteriile din anexa 19 la Ordinul MS/CNAS nr.619/360/2014</t>
    </r>
  </si>
  <si>
    <t>indeplinirea cerintelor pt.calitate si competenta</t>
  </si>
  <si>
    <t>part.la sch.de intercomparare</t>
  </si>
  <si>
    <t>Spitalul jud.de urgenta Tgv.</t>
  </si>
  <si>
    <t>ec.Georgeta Ionita</t>
  </si>
  <si>
    <t>30.06.2014</t>
  </si>
  <si>
    <t>Ciprosyl Med SRL Titu</t>
  </si>
  <si>
    <t>CMI dr Ilie Constantinescu O. Tgv</t>
  </si>
  <si>
    <t>CMI dr.Cosmiuc L.Tgv</t>
  </si>
  <si>
    <t>puncte initiale</t>
  </si>
  <si>
    <t>puncte calculate pe teren</t>
  </si>
  <si>
    <t>diferenta punctaj i-c(+/-)</t>
  </si>
  <si>
    <t>suma initiala</t>
  </si>
  <si>
    <t>suma corectata</t>
  </si>
  <si>
    <t>Total suma contractata  initial</t>
  </si>
  <si>
    <t>Total suma contractata dupa recalculare punctaj</t>
  </si>
  <si>
    <t>diferenta suma lei(+/-)</t>
  </si>
  <si>
    <t>13.10.2014</t>
  </si>
  <si>
    <r>
      <t>Lista furnizorilor de analize medicale de laborator din jud.Dambovita si sumele repartizate pentru iulie-decembrie</t>
    </r>
    <r>
      <rPr>
        <sz val="10"/>
        <rFont val="Times New Roman"/>
        <family val="1"/>
      </rPr>
      <t xml:space="preserve"> 2014,utilizand criteriile din anexa 19 la Ordinul MS/CNAS nr.619/360/2014,ca urmare a recalcularii punctajului pentru aparatura din dotare(vezi cap.XIV"Alte clauze" din contract)</t>
    </r>
  </si>
  <si>
    <t>ec Niculina Sandu</t>
  </si>
  <si>
    <t>Influentele rezultate ca urmare a recalcularii punctajului sunt evidentiate  in col.1-5 din partea de jos a tabelului.</t>
  </si>
</sst>
</file>

<file path=xl/styles.xml><?xml version="1.0" encoding="utf-8"?>
<styleSheet xmlns="http://schemas.openxmlformats.org/spreadsheetml/2006/main">
  <numFmts count="3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  <numFmt numFmtId="190" formatCode="#,##0.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F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1" fillId="0" borderId="13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vertical="center" wrapText="1"/>
    </xf>
    <xf numFmtId="0" fontId="0" fillId="35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35" borderId="16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33" borderId="10" xfId="0" applyNumberFormat="1" applyFont="1" applyFill="1" applyBorder="1" applyAlignment="1">
      <alignment vertical="top" wrapText="1"/>
    </xf>
    <xf numFmtId="4" fontId="1" fillId="33" borderId="12" xfId="0" applyNumberFormat="1" applyFont="1" applyFill="1" applyBorder="1" applyAlignment="1">
      <alignment vertical="top" wrapText="1"/>
    </xf>
    <xf numFmtId="4" fontId="2" fillId="35" borderId="14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right" vertical="top" wrapText="1"/>
    </xf>
    <xf numFmtId="0" fontId="42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1" xfId="0" applyNumberFormat="1" applyFont="1" applyBorder="1" applyAlignment="1">
      <alignment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right" vertical="justify"/>
    </xf>
    <xf numFmtId="0" fontId="6" fillId="0" borderId="18" xfId="0" applyFont="1" applyBorder="1" applyAlignment="1">
      <alignment horizontal="right" vertical="justify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9" xfId="0" applyNumberFormat="1" applyFont="1" applyFill="1" applyBorder="1" applyAlignment="1">
      <alignment horizontal="right" vertical="justify"/>
    </xf>
    <xf numFmtId="4" fontId="1" fillId="0" borderId="16" xfId="0" applyNumberFormat="1" applyFont="1" applyFill="1" applyBorder="1" applyAlignment="1">
      <alignment horizontal="right" vertical="justify"/>
    </xf>
    <xf numFmtId="1" fontId="0" fillId="0" borderId="15" xfId="0" applyNumberFormat="1" applyFill="1" applyBorder="1" applyAlignment="1">
      <alignment horizontal="center" vertical="top" wrapText="1"/>
    </xf>
    <xf numFmtId="1" fontId="0" fillId="0" borderId="16" xfId="0" applyNumberForma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justify"/>
    </xf>
    <xf numFmtId="4" fontId="5" fillId="0" borderId="16" xfId="0" applyNumberFormat="1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 wrapText="1"/>
    </xf>
    <xf numFmtId="0" fontId="0" fillId="0" borderId="18" xfId="0" applyBorder="1" applyAlignment="1">
      <alignment horizontal="center" vertical="justify"/>
    </xf>
    <xf numFmtId="1" fontId="2" fillId="0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51"/>
  <sheetViews>
    <sheetView showGridLines="0" zoomScalePageLayoutView="0" workbookViewId="0" topLeftCell="A1">
      <selection activeCell="B24" sqref="B24"/>
    </sheetView>
  </sheetViews>
  <sheetFormatPr defaultColWidth="9.140625" defaultRowHeight="12.75"/>
  <cols>
    <col min="1" max="1" width="35.140625" style="1" customWidth="1"/>
    <col min="2" max="2" width="10.281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spans="1:8" ht="12.75">
      <c r="A1" s="41" t="s">
        <v>29</v>
      </c>
      <c r="B1" s="42"/>
      <c r="C1" s="42"/>
      <c r="D1" s="42"/>
      <c r="E1" s="42"/>
      <c r="F1" s="42"/>
      <c r="G1" s="42"/>
      <c r="H1" s="42"/>
    </row>
    <row r="2" spans="1:11" ht="12.75" customHeight="1">
      <c r="A2" s="42"/>
      <c r="B2" s="42"/>
      <c r="C2" s="42"/>
      <c r="D2" s="42"/>
      <c r="E2" s="42"/>
      <c r="F2" s="42"/>
      <c r="G2" s="42"/>
      <c r="H2" s="42"/>
      <c r="I2" s="31"/>
      <c r="J2" s="31"/>
      <c r="K2" s="31"/>
    </row>
    <row r="3" spans="1:8" ht="12.75">
      <c r="A3" s="41"/>
      <c r="B3" s="42"/>
      <c r="C3" s="42"/>
      <c r="D3" s="42"/>
      <c r="E3" s="42"/>
      <c r="F3" s="42"/>
      <c r="G3" s="42"/>
      <c r="H3" s="42"/>
    </row>
    <row r="4" spans="1:8" s="12" customFormat="1" ht="18.75" customHeight="1">
      <c r="A4" s="43" t="s">
        <v>0</v>
      </c>
      <c r="B4" s="50" t="s">
        <v>23</v>
      </c>
      <c r="C4" s="46">
        <v>1</v>
      </c>
      <c r="D4" s="47"/>
      <c r="E4" s="46">
        <v>2</v>
      </c>
      <c r="F4" s="56"/>
      <c r="G4" s="56"/>
      <c r="H4" s="57"/>
    </row>
    <row r="5" spans="1:8" s="12" customFormat="1" ht="31.5" customHeight="1">
      <c r="A5" s="44"/>
      <c r="B5" s="51"/>
      <c r="C5" s="48" t="s">
        <v>24</v>
      </c>
      <c r="D5" s="49"/>
      <c r="E5" s="48" t="s">
        <v>22</v>
      </c>
      <c r="F5" s="58"/>
      <c r="G5" s="58"/>
      <c r="H5" s="59"/>
    </row>
    <row r="6" spans="1:8" s="30" customFormat="1" ht="21" customHeight="1">
      <c r="A6" s="44"/>
      <c r="B6" s="24"/>
      <c r="C6" s="25"/>
      <c r="D6" s="26">
        <v>0.5</v>
      </c>
      <c r="E6" s="25"/>
      <c r="F6" s="27">
        <v>0.25</v>
      </c>
      <c r="G6" s="28"/>
      <c r="H6" s="29">
        <v>0.25</v>
      </c>
    </row>
    <row r="7" spans="1:8" s="12" customFormat="1" ht="12.75">
      <c r="A7" s="45"/>
      <c r="B7" s="17">
        <v>1415730</v>
      </c>
      <c r="C7" s="13" t="s">
        <v>2</v>
      </c>
      <c r="D7" s="13" t="s">
        <v>4</v>
      </c>
      <c r="E7" s="13" t="s">
        <v>1</v>
      </c>
      <c r="F7" s="13" t="s">
        <v>4</v>
      </c>
      <c r="G7" s="15" t="s">
        <v>1</v>
      </c>
      <c r="H7" s="15" t="s">
        <v>4</v>
      </c>
    </row>
    <row r="8" spans="1:8" s="12" customFormat="1" ht="12.75" customHeight="1">
      <c r="A8" s="14"/>
      <c r="B8" s="16"/>
      <c r="C8" s="13"/>
      <c r="D8" s="13"/>
      <c r="E8" s="60" t="s">
        <v>30</v>
      </c>
      <c r="F8" s="61"/>
      <c r="G8" s="62" t="s">
        <v>31</v>
      </c>
      <c r="H8" s="63"/>
    </row>
    <row r="9" spans="1:8" s="23" customFormat="1" ht="15" customHeight="1">
      <c r="A9" s="21"/>
      <c r="B9" s="16"/>
      <c r="C9" s="22"/>
      <c r="D9" s="22">
        <f>B7*D6</f>
        <v>707865</v>
      </c>
      <c r="E9" s="52">
        <f>F6*B7</f>
        <v>353932.5</v>
      </c>
      <c r="F9" s="53"/>
      <c r="G9" s="54">
        <f>H6*B7</f>
        <v>353932.5</v>
      </c>
      <c r="H9" s="55"/>
    </row>
    <row r="10" spans="1:8" ht="12.75">
      <c r="A10" s="2" t="s">
        <v>32</v>
      </c>
      <c r="B10" s="19">
        <f aca="true" t="shared" si="0" ref="B10:B23">D10+F10+H10</f>
        <v>218960.327954</v>
      </c>
      <c r="C10" s="5">
        <v>1734</v>
      </c>
      <c r="D10" s="18">
        <f aca="true" t="shared" si="1" ref="D10:D23">C10*$D$25</f>
        <v>147355.026954</v>
      </c>
      <c r="E10" s="10">
        <v>147</v>
      </c>
      <c r="F10" s="20">
        <f aca="true" t="shared" si="2" ref="F10:F23">ROUND($E$25*E10,2)</f>
        <v>33372.72</v>
      </c>
      <c r="G10" s="32">
        <v>136</v>
      </c>
      <c r="H10" s="20">
        <f aca="true" t="shared" si="3" ref="H10:H23">ROUND($G$25*G10,3)</f>
        <v>38232.581</v>
      </c>
    </row>
    <row r="11" spans="1:8" ht="12.75">
      <c r="A11" s="2" t="s">
        <v>14</v>
      </c>
      <c r="B11" s="19">
        <f t="shared" si="0"/>
        <v>130730.59726428002</v>
      </c>
      <c r="C11" s="5">
        <v>923.88</v>
      </c>
      <c r="D11" s="18">
        <f t="shared" si="1"/>
        <v>78511.16626428001</v>
      </c>
      <c r="E11" s="10">
        <v>126</v>
      </c>
      <c r="F11" s="20">
        <f t="shared" si="2"/>
        <v>28605.19</v>
      </c>
      <c r="G11" s="32">
        <v>84</v>
      </c>
      <c r="H11" s="20">
        <f t="shared" si="3"/>
        <v>23614.241</v>
      </c>
    </row>
    <row r="12" spans="1:8" ht="14.25" customHeight="1">
      <c r="A12" s="2" t="s">
        <v>9</v>
      </c>
      <c r="B12" s="19">
        <f t="shared" si="0"/>
        <v>126316.71251821001</v>
      </c>
      <c r="C12" s="5">
        <v>912.91</v>
      </c>
      <c r="D12" s="18">
        <f t="shared" si="1"/>
        <v>77578.93751821</v>
      </c>
      <c r="E12" s="10">
        <v>128</v>
      </c>
      <c r="F12" s="20">
        <f t="shared" si="2"/>
        <v>29059.24</v>
      </c>
      <c r="G12" s="32">
        <v>70</v>
      </c>
      <c r="H12" s="20">
        <f t="shared" si="3"/>
        <v>19678.535</v>
      </c>
    </row>
    <row r="13" spans="1:8" ht="12.75">
      <c r="A13" s="2" t="s">
        <v>11</v>
      </c>
      <c r="B13" s="19">
        <f t="shared" si="0"/>
        <v>136040.21536200002</v>
      </c>
      <c r="C13" s="5">
        <v>702</v>
      </c>
      <c r="D13" s="18">
        <f t="shared" si="1"/>
        <v>59655.84136200001</v>
      </c>
      <c r="E13" s="10">
        <v>147</v>
      </c>
      <c r="F13" s="20">
        <f t="shared" si="2"/>
        <v>33372.72</v>
      </c>
      <c r="G13" s="32">
        <v>153</v>
      </c>
      <c r="H13" s="20">
        <f t="shared" si="3"/>
        <v>43011.654</v>
      </c>
    </row>
    <row r="14" spans="1:8" ht="12.75">
      <c r="A14" s="2" t="s">
        <v>10</v>
      </c>
      <c r="B14" s="19">
        <f t="shared" si="0"/>
        <v>105745.43112139001</v>
      </c>
      <c r="C14" s="5">
        <v>698.69</v>
      </c>
      <c r="D14" s="18">
        <f t="shared" si="1"/>
        <v>59374.55812139001</v>
      </c>
      <c r="E14" s="10">
        <v>99</v>
      </c>
      <c r="F14" s="20">
        <f t="shared" si="2"/>
        <v>22475.51</v>
      </c>
      <c r="G14" s="32">
        <v>85</v>
      </c>
      <c r="H14" s="20">
        <f t="shared" si="3"/>
        <v>23895.363</v>
      </c>
    </row>
    <row r="15" spans="1:8" ht="12.75">
      <c r="A15" s="2" t="s">
        <v>16</v>
      </c>
      <c r="B15" s="19">
        <f t="shared" si="0"/>
        <v>100399.25826562001</v>
      </c>
      <c r="C15" s="5">
        <v>499.02</v>
      </c>
      <c r="D15" s="18">
        <f t="shared" si="1"/>
        <v>42406.63526562</v>
      </c>
      <c r="E15" s="10">
        <v>144</v>
      </c>
      <c r="F15" s="20">
        <f t="shared" si="2"/>
        <v>32691.65</v>
      </c>
      <c r="G15" s="32">
        <v>90</v>
      </c>
      <c r="H15" s="20">
        <f t="shared" si="3"/>
        <v>25300.973</v>
      </c>
    </row>
    <row r="16" spans="1:8" ht="12.75">
      <c r="A16" s="2" t="s">
        <v>12</v>
      </c>
      <c r="B16" s="19">
        <f t="shared" si="0"/>
        <v>79750.2842426</v>
      </c>
      <c r="C16" s="5">
        <v>424.6</v>
      </c>
      <c r="D16" s="18">
        <f t="shared" si="1"/>
        <v>36082.4362426</v>
      </c>
      <c r="E16" s="10">
        <v>97</v>
      </c>
      <c r="F16" s="20">
        <f t="shared" si="2"/>
        <v>22021.46</v>
      </c>
      <c r="G16" s="32">
        <v>77</v>
      </c>
      <c r="H16" s="20">
        <f t="shared" si="3"/>
        <v>21646.388</v>
      </c>
    </row>
    <row r="17" spans="1:8" ht="12.75">
      <c r="A17" s="2" t="s">
        <v>18</v>
      </c>
      <c r="B17" s="19">
        <f t="shared" si="0"/>
        <v>82407.85529484</v>
      </c>
      <c r="C17" s="5">
        <v>413.64</v>
      </c>
      <c r="D17" s="18">
        <f t="shared" si="1"/>
        <v>35151.05729484</v>
      </c>
      <c r="E17" s="10">
        <v>119</v>
      </c>
      <c r="F17" s="20">
        <f t="shared" si="2"/>
        <v>27016.02</v>
      </c>
      <c r="G17" s="32">
        <v>72</v>
      </c>
      <c r="H17" s="20">
        <f t="shared" si="3"/>
        <v>20240.778</v>
      </c>
    </row>
    <row r="18" spans="1:8" ht="12.75">
      <c r="A18" s="2" t="s">
        <v>36</v>
      </c>
      <c r="B18" s="19">
        <f t="shared" si="0"/>
        <v>92587.18624099</v>
      </c>
      <c r="C18" s="5">
        <v>390.29</v>
      </c>
      <c r="D18" s="18">
        <f t="shared" si="1"/>
        <v>33166.77824099</v>
      </c>
      <c r="E18" s="10">
        <v>128</v>
      </c>
      <c r="F18" s="20">
        <f t="shared" si="2"/>
        <v>29059.24</v>
      </c>
      <c r="G18" s="32">
        <v>108</v>
      </c>
      <c r="H18" s="20">
        <f t="shared" si="3"/>
        <v>30361.168</v>
      </c>
    </row>
    <row r="19" spans="1:8" ht="12.75">
      <c r="A19" s="2" t="s">
        <v>13</v>
      </c>
      <c r="B19" s="19">
        <f t="shared" si="0"/>
        <v>67646.27660434</v>
      </c>
      <c r="C19" s="5">
        <v>388.14</v>
      </c>
      <c r="D19" s="18">
        <f t="shared" si="1"/>
        <v>32984.07160434</v>
      </c>
      <c r="E19" s="10">
        <v>66</v>
      </c>
      <c r="F19" s="20">
        <f t="shared" si="2"/>
        <v>14983.67</v>
      </c>
      <c r="G19" s="32">
        <v>70</v>
      </c>
      <c r="H19" s="20">
        <f t="shared" si="3"/>
        <v>19678.535</v>
      </c>
    </row>
    <row r="20" spans="1:8" ht="12.75">
      <c r="A20" s="2" t="s">
        <v>8</v>
      </c>
      <c r="B20" s="19">
        <f t="shared" si="0"/>
        <v>76646.23301234</v>
      </c>
      <c r="C20" s="5">
        <v>356.14</v>
      </c>
      <c r="D20" s="18">
        <f t="shared" si="1"/>
        <v>30264.71701234</v>
      </c>
      <c r="E20" s="10">
        <v>104</v>
      </c>
      <c r="F20" s="20">
        <f t="shared" si="2"/>
        <v>23610.64</v>
      </c>
      <c r="G20" s="32">
        <v>81</v>
      </c>
      <c r="H20" s="20">
        <f t="shared" si="3"/>
        <v>22770.876</v>
      </c>
    </row>
    <row r="21" spans="1:8" ht="12.75">
      <c r="A21" s="2" t="s">
        <v>37</v>
      </c>
      <c r="B21" s="19">
        <f t="shared" si="0"/>
        <v>73707.5776018</v>
      </c>
      <c r="C21" s="5">
        <v>327.8</v>
      </c>
      <c r="D21" s="18">
        <f t="shared" si="1"/>
        <v>27856.3886018</v>
      </c>
      <c r="E21" s="10">
        <v>119</v>
      </c>
      <c r="F21" s="20">
        <f t="shared" si="2"/>
        <v>27016.02</v>
      </c>
      <c r="G21" s="32">
        <v>67</v>
      </c>
      <c r="H21" s="20">
        <f t="shared" si="3"/>
        <v>18835.169</v>
      </c>
    </row>
    <row r="22" spans="1:8" ht="12.75">
      <c r="A22" s="2" t="s">
        <v>15</v>
      </c>
      <c r="B22" s="19">
        <f t="shared" si="0"/>
        <v>64782.15688305</v>
      </c>
      <c r="C22" s="5">
        <v>296.55</v>
      </c>
      <c r="D22" s="18">
        <f t="shared" si="1"/>
        <v>25200.76888305</v>
      </c>
      <c r="E22" s="10">
        <v>79</v>
      </c>
      <c r="F22" s="20">
        <f t="shared" si="2"/>
        <v>17935</v>
      </c>
      <c r="G22" s="32">
        <v>77</v>
      </c>
      <c r="H22" s="20">
        <f t="shared" si="3"/>
        <v>21646.388</v>
      </c>
    </row>
    <row r="23" spans="1:8" ht="12.75">
      <c r="A23" s="2" t="s">
        <v>35</v>
      </c>
      <c r="B23" s="19">
        <f t="shared" si="0"/>
        <v>60009.883898340006</v>
      </c>
      <c r="C23" s="5">
        <v>262.14</v>
      </c>
      <c r="D23" s="18">
        <f t="shared" si="1"/>
        <v>22276.61289834</v>
      </c>
      <c r="E23" s="10">
        <v>56</v>
      </c>
      <c r="F23" s="20">
        <f t="shared" si="2"/>
        <v>12713.42</v>
      </c>
      <c r="G23" s="32">
        <v>89</v>
      </c>
      <c r="H23" s="20">
        <f t="shared" si="3"/>
        <v>25019.851</v>
      </c>
    </row>
    <row r="24" spans="1:8" ht="12.75">
      <c r="A24" s="11" t="s">
        <v>5</v>
      </c>
      <c r="B24" s="8">
        <f>SUM(B10:B23)</f>
        <v>1415729.9962637997</v>
      </c>
      <c r="C24" s="8">
        <f aca="true" t="shared" si="4" ref="C24:H24">SUM(C10:C23)</f>
        <v>8329.800000000001</v>
      </c>
      <c r="D24" s="8">
        <f t="shared" si="4"/>
        <v>707864.9962637998</v>
      </c>
      <c r="E24" s="8">
        <f t="shared" si="4"/>
        <v>1559</v>
      </c>
      <c r="F24" s="8">
        <f t="shared" si="4"/>
        <v>353932.5</v>
      </c>
      <c r="G24" s="8">
        <f t="shared" si="4"/>
        <v>1259</v>
      </c>
      <c r="H24" s="8">
        <f t="shared" si="4"/>
        <v>353932.5</v>
      </c>
    </row>
    <row r="25" spans="1:8" ht="12.75">
      <c r="A25" s="2" t="s">
        <v>3</v>
      </c>
      <c r="B25" s="6"/>
      <c r="C25" s="9"/>
      <c r="D25" s="9">
        <f>ROUND(D9/C24,6)</f>
        <v>84.979831</v>
      </c>
      <c r="E25" s="4">
        <f>ROUND(B7*25%/E24,6)</f>
        <v>227.025337</v>
      </c>
      <c r="F25" s="4"/>
      <c r="G25" s="4">
        <f>ROUND(B7*25%/G24,6)</f>
        <v>281.121922</v>
      </c>
      <c r="H25" s="4"/>
    </row>
    <row r="26" spans="5:8" ht="12.75">
      <c r="E26" s="7"/>
      <c r="F26" s="7"/>
      <c r="H26" s="7"/>
    </row>
    <row r="28" spans="1:8" ht="12.75">
      <c r="A28" s="1" t="s">
        <v>6</v>
      </c>
      <c r="B28" s="1" t="s">
        <v>17</v>
      </c>
      <c r="C28" s="1"/>
      <c r="D28" s="1"/>
      <c r="E28" s="1" t="s">
        <v>25</v>
      </c>
      <c r="F28" s="1"/>
      <c r="G28" s="1"/>
      <c r="H28" s="1"/>
    </row>
    <row r="29" spans="1:8" ht="12.75">
      <c r="A29" s="1" t="s">
        <v>7</v>
      </c>
      <c r="B29" s="1" t="s">
        <v>28</v>
      </c>
      <c r="C29" s="1"/>
      <c r="D29" s="1"/>
      <c r="E29" s="1" t="s">
        <v>26</v>
      </c>
      <c r="F29" s="1"/>
      <c r="G29" s="1"/>
      <c r="H29" s="1"/>
    </row>
    <row r="31" spans="1:8" ht="12.75">
      <c r="A31" s="3"/>
      <c r="B31" s="3"/>
      <c r="C31" s="3"/>
      <c r="D31" s="3"/>
      <c r="E31" s="1"/>
      <c r="F31" s="1"/>
      <c r="G31" s="1"/>
      <c r="H31" s="1"/>
    </row>
    <row r="32" spans="1:8" ht="12.75">
      <c r="A32" s="3"/>
      <c r="B32" s="3"/>
      <c r="C32" s="3"/>
      <c r="D32" s="3"/>
      <c r="E32" s="1"/>
      <c r="F32" s="1"/>
      <c r="G32" s="1"/>
      <c r="H32" s="1"/>
    </row>
    <row r="33" spans="1:8" ht="12.75">
      <c r="A33" s="3" t="s">
        <v>27</v>
      </c>
      <c r="B33" s="3" t="s">
        <v>19</v>
      </c>
      <c r="C33" s="3"/>
      <c r="D33" s="3"/>
      <c r="E33" s="1"/>
      <c r="F33" s="1"/>
      <c r="G33" s="1"/>
      <c r="H33" s="1"/>
    </row>
    <row r="34" spans="1:8" ht="12.75">
      <c r="A34" s="3" t="s">
        <v>33</v>
      </c>
      <c r="B34" s="3" t="s">
        <v>20</v>
      </c>
      <c r="C34" s="3"/>
      <c r="D34" s="3" t="s">
        <v>34</v>
      </c>
      <c r="E34" s="1"/>
      <c r="F34" s="1"/>
      <c r="G34" s="1"/>
      <c r="H34" s="1"/>
    </row>
    <row r="35" spans="1:8" ht="12.75">
      <c r="A35" s="3"/>
      <c r="B35" s="3"/>
      <c r="C35" s="3"/>
      <c r="D35" s="3"/>
      <c r="E35" s="1"/>
      <c r="F35" s="1"/>
      <c r="G35" s="1"/>
      <c r="H35" s="1"/>
    </row>
    <row r="36" spans="1:9" ht="12.75">
      <c r="A36" s="3"/>
      <c r="B36" s="3"/>
      <c r="C36" s="3"/>
      <c r="D36" s="3"/>
      <c r="I36" s="3"/>
    </row>
    <row r="37" spans="1:8" ht="12.75">
      <c r="A37" s="3"/>
      <c r="B37" s="3"/>
      <c r="C37" s="3"/>
      <c r="D37" s="3"/>
      <c r="F37" s="1"/>
      <c r="G37" s="1"/>
      <c r="H37" s="1"/>
    </row>
    <row r="38" spans="1:8" ht="12.75">
      <c r="A38" s="3"/>
      <c r="B38" s="3"/>
      <c r="C38" s="3"/>
      <c r="D38" s="3"/>
      <c r="F38" s="1"/>
      <c r="G38" s="1"/>
      <c r="H38" s="1"/>
    </row>
    <row r="39" spans="1:8" ht="12.75">
      <c r="A39" s="3" t="s">
        <v>21</v>
      </c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  <row r="46" spans="1:8" ht="12.75">
      <c r="A46" s="3"/>
      <c r="B46" s="3"/>
      <c r="C46" s="3"/>
      <c r="D46" s="3"/>
      <c r="E46" s="1"/>
      <c r="F46" s="1"/>
      <c r="G46" s="1"/>
      <c r="H46" s="1"/>
    </row>
    <row r="47" spans="1:8" ht="12.75">
      <c r="A47" s="3"/>
      <c r="B47" s="3"/>
      <c r="C47" s="3"/>
      <c r="D47" s="3"/>
      <c r="E47" s="1"/>
      <c r="F47" s="1"/>
      <c r="G47" s="1"/>
      <c r="H47" s="1"/>
    </row>
    <row r="48" spans="1:8" ht="12.75">
      <c r="A48" s="3"/>
      <c r="B48" s="3"/>
      <c r="C48" s="3"/>
      <c r="D48" s="3"/>
      <c r="E48" s="1"/>
      <c r="F48" s="1"/>
      <c r="G48" s="1"/>
      <c r="H48" s="1"/>
    </row>
    <row r="49" spans="1:8" ht="12.75">
      <c r="A49" s="3"/>
      <c r="B49" s="3"/>
      <c r="C49" s="3"/>
      <c r="D49" s="3"/>
      <c r="E49" s="1"/>
      <c r="F49" s="1"/>
      <c r="G49" s="1"/>
      <c r="H49" s="1"/>
    </row>
    <row r="50" spans="1:8" ht="12.75">
      <c r="A50" s="3"/>
      <c r="B50" s="3"/>
      <c r="C50" s="3"/>
      <c r="D50" s="3"/>
      <c r="E50" s="1"/>
      <c r="F50" s="1"/>
      <c r="G50" s="1"/>
      <c r="H50" s="1"/>
    </row>
    <row r="51" spans="1:8" ht="12.75">
      <c r="A51" s="3"/>
      <c r="B51" s="3"/>
      <c r="C51" s="3"/>
      <c r="D51" s="3"/>
      <c r="E51" s="1"/>
      <c r="F51" s="1"/>
      <c r="G51" s="1"/>
      <c r="H51" s="1"/>
    </row>
  </sheetData>
  <sheetProtection/>
  <mergeCells count="12">
    <mergeCell ref="E9:F9"/>
    <mergeCell ref="G9:H9"/>
    <mergeCell ref="E4:H4"/>
    <mergeCell ref="E5:H5"/>
    <mergeCell ref="E8:F8"/>
    <mergeCell ref="G8:H8"/>
    <mergeCell ref="A1:H2"/>
    <mergeCell ref="A3:H3"/>
    <mergeCell ref="A4:A7"/>
    <mergeCell ref="C4:D4"/>
    <mergeCell ref="C5:D5"/>
    <mergeCell ref="B4:B5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R54"/>
  <sheetViews>
    <sheetView showGridLines="0" tabSelected="1" zoomScalePageLayoutView="0" workbookViewId="0" topLeftCell="A1">
      <selection activeCell="F53" sqref="F53"/>
    </sheetView>
  </sheetViews>
  <sheetFormatPr defaultColWidth="9.140625" defaultRowHeight="12.75"/>
  <cols>
    <col min="1" max="1" width="35.140625" style="1" customWidth="1"/>
    <col min="2" max="2" width="11.8515625" style="1" customWidth="1"/>
    <col min="3" max="3" width="10.28125" style="7" customWidth="1"/>
    <col min="4" max="6" width="8.7109375" style="7" customWidth="1"/>
    <col min="7" max="9" width="10.421875" style="7" customWidth="1"/>
    <col min="10" max="10" width="9.421875" style="3" customWidth="1"/>
    <col min="11" max="12" width="9.00390625" style="3" customWidth="1"/>
    <col min="13" max="13" width="12.7109375" style="3" customWidth="1"/>
    <col min="14" max="16384" width="9.140625" style="1" customWidth="1"/>
  </cols>
  <sheetData>
    <row r="1" spans="1:13" ht="12.75">
      <c r="A1" s="41" t="s">
        <v>47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6" ht="12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31"/>
      <c r="O2" s="31"/>
      <c r="P2" s="31"/>
    </row>
    <row r="3" spans="1:13" ht="12.75">
      <c r="A3" s="41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s="12" customFormat="1" ht="18.75" customHeight="1">
      <c r="A4" s="43" t="s">
        <v>0</v>
      </c>
      <c r="B4" s="64" t="s">
        <v>44</v>
      </c>
      <c r="C4" s="50" t="s">
        <v>43</v>
      </c>
      <c r="D4" s="46">
        <v>1</v>
      </c>
      <c r="E4" s="66"/>
      <c r="F4" s="66"/>
      <c r="G4" s="66"/>
      <c r="H4" s="66"/>
      <c r="I4" s="67"/>
      <c r="J4" s="46">
        <v>2</v>
      </c>
      <c r="K4" s="56"/>
      <c r="L4" s="56"/>
      <c r="M4" s="57"/>
    </row>
    <row r="5" spans="1:13" s="12" customFormat="1" ht="31.5" customHeight="1">
      <c r="A5" s="44"/>
      <c r="B5" s="65"/>
      <c r="C5" s="51"/>
      <c r="D5" s="48" t="s">
        <v>24</v>
      </c>
      <c r="E5" s="68"/>
      <c r="F5" s="68"/>
      <c r="G5" s="68"/>
      <c r="H5" s="68"/>
      <c r="I5" s="67"/>
      <c r="J5" s="48" t="s">
        <v>22</v>
      </c>
      <c r="K5" s="58"/>
      <c r="L5" s="58"/>
      <c r="M5" s="59"/>
    </row>
    <row r="6" spans="1:13" s="30" customFormat="1" ht="21" customHeight="1">
      <c r="A6" s="44"/>
      <c r="B6" s="65"/>
      <c r="C6" s="24"/>
      <c r="D6" s="25"/>
      <c r="E6" s="25"/>
      <c r="F6" s="25"/>
      <c r="G6" s="25"/>
      <c r="H6" s="26">
        <v>0.5</v>
      </c>
      <c r="I6" s="34"/>
      <c r="J6" s="25"/>
      <c r="K6" s="27">
        <v>0.25</v>
      </c>
      <c r="L6" s="28"/>
      <c r="M6" s="29">
        <v>0.25</v>
      </c>
    </row>
    <row r="7" spans="1:13" s="12" customFormat="1" ht="38.25">
      <c r="A7" s="45"/>
      <c r="B7" s="14">
        <v>1415730</v>
      </c>
      <c r="C7" s="17">
        <v>1415730</v>
      </c>
      <c r="D7" s="13" t="s">
        <v>38</v>
      </c>
      <c r="E7" s="13" t="s">
        <v>39</v>
      </c>
      <c r="F7" s="13" t="s">
        <v>40</v>
      </c>
      <c r="G7" s="13" t="s">
        <v>42</v>
      </c>
      <c r="H7" s="13" t="s">
        <v>41</v>
      </c>
      <c r="I7" s="13" t="s">
        <v>45</v>
      </c>
      <c r="J7" s="13" t="s">
        <v>1</v>
      </c>
      <c r="K7" s="13" t="s">
        <v>4</v>
      </c>
      <c r="L7" s="15" t="s">
        <v>1</v>
      </c>
      <c r="M7" s="15" t="s">
        <v>4</v>
      </c>
    </row>
    <row r="8" spans="1:13" s="12" customFormat="1" ht="12.75" customHeight="1">
      <c r="A8" s="14"/>
      <c r="B8" s="14"/>
      <c r="C8" s="16"/>
      <c r="D8" s="13"/>
      <c r="E8" s="13"/>
      <c r="F8" s="13"/>
      <c r="G8" s="13"/>
      <c r="H8" s="13"/>
      <c r="I8" s="35"/>
      <c r="J8" s="60" t="s">
        <v>30</v>
      </c>
      <c r="K8" s="61"/>
      <c r="L8" s="62" t="s">
        <v>31</v>
      </c>
      <c r="M8" s="63"/>
    </row>
    <row r="9" spans="1:13" s="23" customFormat="1" ht="15" customHeight="1">
      <c r="A9" s="21"/>
      <c r="B9" s="21"/>
      <c r="C9" s="16"/>
      <c r="D9" s="22"/>
      <c r="E9" s="22"/>
      <c r="F9" s="22"/>
      <c r="G9" s="22">
        <f>C7*H6</f>
        <v>707865</v>
      </c>
      <c r="H9" s="22">
        <f>C7*H6</f>
        <v>707865</v>
      </c>
      <c r="I9" s="36"/>
      <c r="J9" s="52">
        <f>K6*C7</f>
        <v>353932.5</v>
      </c>
      <c r="K9" s="53"/>
      <c r="L9" s="54">
        <f>M6*C7</f>
        <v>353932.5</v>
      </c>
      <c r="M9" s="55"/>
    </row>
    <row r="10" spans="1:13" ht="12.75">
      <c r="A10" s="2" t="s">
        <v>32</v>
      </c>
      <c r="B10" s="40">
        <f aca="true" t="shared" si="0" ref="B10:B23">G10+K10+M10</f>
        <v>219041.747924</v>
      </c>
      <c r="C10" s="19">
        <f aca="true" t="shared" si="1" ref="C10:C23">H10+K10+M10</f>
        <v>218960.327954</v>
      </c>
      <c r="D10" s="5">
        <v>1734</v>
      </c>
      <c r="E10" s="33">
        <v>1734</v>
      </c>
      <c r="F10" s="33">
        <f>E10-D10</f>
        <v>0</v>
      </c>
      <c r="G10" s="33">
        <f>E10*$G$25</f>
        <v>147436.446924</v>
      </c>
      <c r="H10" s="18">
        <f aca="true" t="shared" si="2" ref="H10:H23">D10*$H$25</f>
        <v>147355.026954</v>
      </c>
      <c r="I10" s="18">
        <f>G10-H10</f>
        <v>81.4199699999881</v>
      </c>
      <c r="J10" s="10">
        <v>147</v>
      </c>
      <c r="K10" s="20">
        <f aca="true" t="shared" si="3" ref="K10:K23">ROUND($J$25*J10,2)</f>
        <v>33372.72</v>
      </c>
      <c r="L10" s="32">
        <v>136</v>
      </c>
      <c r="M10" s="20">
        <f aca="true" t="shared" si="4" ref="M10:M23">ROUND($L$25*L10,3)</f>
        <v>38232.581</v>
      </c>
    </row>
    <row r="11" spans="1:13" ht="12.75">
      <c r="A11" s="2" t="s">
        <v>14</v>
      </c>
      <c r="B11" s="40">
        <f t="shared" si="0"/>
        <v>128648.30839968001</v>
      </c>
      <c r="C11" s="19">
        <f t="shared" si="1"/>
        <v>130730.59726428002</v>
      </c>
      <c r="D11" s="5">
        <v>923.88</v>
      </c>
      <c r="E11" s="33">
        <v>898.88</v>
      </c>
      <c r="F11" s="33">
        <f aca="true" t="shared" si="5" ref="F11:F23">E11-D11</f>
        <v>-25</v>
      </c>
      <c r="G11" s="33">
        <f aca="true" t="shared" si="6" ref="G11:G23">E11*$G$25</f>
        <v>76428.87739968</v>
      </c>
      <c r="H11" s="18">
        <f t="shared" si="2"/>
        <v>78511.16626428001</v>
      </c>
      <c r="I11" s="18">
        <f aca="true" t="shared" si="7" ref="I11:I23">G11-H11</f>
        <v>-2082.2888646000065</v>
      </c>
      <c r="J11" s="10">
        <v>126</v>
      </c>
      <c r="K11" s="20">
        <f t="shared" si="3"/>
        <v>28605.19</v>
      </c>
      <c r="L11" s="32">
        <v>84</v>
      </c>
      <c r="M11" s="20">
        <f t="shared" si="4"/>
        <v>23614.241</v>
      </c>
    </row>
    <row r="12" spans="1:13" ht="14.25" customHeight="1">
      <c r="A12" s="2" t="s">
        <v>9</v>
      </c>
      <c r="B12" s="40">
        <f t="shared" si="0"/>
        <v>123468.66748326001</v>
      </c>
      <c r="C12" s="19">
        <f t="shared" si="1"/>
        <v>126316.71251821001</v>
      </c>
      <c r="D12" s="5">
        <v>912.91</v>
      </c>
      <c r="E12" s="33">
        <v>878.91</v>
      </c>
      <c r="F12" s="33">
        <f t="shared" si="5"/>
        <v>-34</v>
      </c>
      <c r="G12" s="33">
        <f t="shared" si="6"/>
        <v>74730.89248326</v>
      </c>
      <c r="H12" s="18">
        <f t="shared" si="2"/>
        <v>77578.93751821</v>
      </c>
      <c r="I12" s="18">
        <f t="shared" si="7"/>
        <v>-2848.0450349500024</v>
      </c>
      <c r="J12" s="10">
        <v>128</v>
      </c>
      <c r="K12" s="20">
        <f t="shared" si="3"/>
        <v>29059.24</v>
      </c>
      <c r="L12" s="32">
        <v>70</v>
      </c>
      <c r="M12" s="20">
        <f t="shared" si="4"/>
        <v>19678.535</v>
      </c>
    </row>
    <row r="13" spans="1:18" ht="12.75">
      <c r="A13" s="2" t="s">
        <v>11</v>
      </c>
      <c r="B13" s="40">
        <f t="shared" si="0"/>
        <v>140154.4635</v>
      </c>
      <c r="C13" s="19">
        <f t="shared" si="1"/>
        <v>136040.21536200002</v>
      </c>
      <c r="D13" s="5">
        <v>702</v>
      </c>
      <c r="E13" s="33">
        <v>750</v>
      </c>
      <c r="F13" s="33">
        <f t="shared" si="5"/>
        <v>48</v>
      </c>
      <c r="G13" s="33">
        <f t="shared" si="6"/>
        <v>63770.0895</v>
      </c>
      <c r="H13" s="18">
        <f t="shared" si="2"/>
        <v>59655.84136200001</v>
      </c>
      <c r="I13" s="18">
        <f t="shared" si="7"/>
        <v>4114.248137999995</v>
      </c>
      <c r="J13" s="10">
        <v>147</v>
      </c>
      <c r="K13" s="20">
        <f t="shared" si="3"/>
        <v>33372.72</v>
      </c>
      <c r="L13" s="32">
        <v>153</v>
      </c>
      <c r="M13" s="20">
        <f t="shared" si="4"/>
        <v>43011.654</v>
      </c>
      <c r="R13" s="37"/>
    </row>
    <row r="14" spans="1:13" ht="12.75">
      <c r="A14" s="2" t="s">
        <v>10</v>
      </c>
      <c r="B14" s="40">
        <f t="shared" si="0"/>
        <v>104077.70239034</v>
      </c>
      <c r="C14" s="19">
        <f t="shared" si="1"/>
        <v>105745.43112139001</v>
      </c>
      <c r="D14" s="5">
        <v>698.69</v>
      </c>
      <c r="E14" s="33">
        <v>678.69</v>
      </c>
      <c r="F14" s="33">
        <f t="shared" si="5"/>
        <v>-20</v>
      </c>
      <c r="G14" s="33">
        <f t="shared" si="6"/>
        <v>57706.829390340004</v>
      </c>
      <c r="H14" s="18">
        <f t="shared" si="2"/>
        <v>59374.55812139001</v>
      </c>
      <c r="I14" s="18">
        <f t="shared" si="7"/>
        <v>-1667.7287310500033</v>
      </c>
      <c r="J14" s="10">
        <v>99</v>
      </c>
      <c r="K14" s="20">
        <f t="shared" si="3"/>
        <v>22475.51</v>
      </c>
      <c r="L14" s="32">
        <v>85</v>
      </c>
      <c r="M14" s="20">
        <f t="shared" si="4"/>
        <v>23895.363</v>
      </c>
    </row>
    <row r="15" spans="1:13" ht="12.75">
      <c r="A15" s="2" t="s">
        <v>16</v>
      </c>
      <c r="B15" s="40">
        <f t="shared" si="0"/>
        <v>100167.60939172</v>
      </c>
      <c r="C15" s="19">
        <f t="shared" si="1"/>
        <v>100399.25826562001</v>
      </c>
      <c r="D15" s="5">
        <v>499.02</v>
      </c>
      <c r="E15" s="33">
        <v>496.02</v>
      </c>
      <c r="F15" s="33">
        <f t="shared" si="5"/>
        <v>-3</v>
      </c>
      <c r="G15" s="33">
        <f t="shared" si="6"/>
        <v>42174.98639172</v>
      </c>
      <c r="H15" s="18">
        <f t="shared" si="2"/>
        <v>42406.63526562</v>
      </c>
      <c r="I15" s="18">
        <f t="shared" si="7"/>
        <v>-231.64887390000513</v>
      </c>
      <c r="J15" s="10">
        <v>144</v>
      </c>
      <c r="K15" s="20">
        <f t="shared" si="3"/>
        <v>32691.65</v>
      </c>
      <c r="L15" s="32">
        <v>90</v>
      </c>
      <c r="M15" s="20">
        <f t="shared" si="4"/>
        <v>25300.973</v>
      </c>
    </row>
    <row r="16" spans="1:13" ht="12.75">
      <c r="A16" s="2" t="s">
        <v>12</v>
      </c>
      <c r="B16" s="40">
        <f t="shared" si="0"/>
        <v>79770.2213356</v>
      </c>
      <c r="C16" s="19">
        <f t="shared" si="1"/>
        <v>79750.2842426</v>
      </c>
      <c r="D16" s="5">
        <v>424.6</v>
      </c>
      <c r="E16" s="33">
        <v>424.6</v>
      </c>
      <c r="F16" s="33">
        <f t="shared" si="5"/>
        <v>0</v>
      </c>
      <c r="G16" s="33">
        <f t="shared" si="6"/>
        <v>36102.3733356</v>
      </c>
      <c r="H16" s="18">
        <f t="shared" si="2"/>
        <v>36082.4362426</v>
      </c>
      <c r="I16" s="18">
        <f t="shared" si="7"/>
        <v>19.93709300000046</v>
      </c>
      <c r="J16" s="10">
        <v>97</v>
      </c>
      <c r="K16" s="20">
        <f t="shared" si="3"/>
        <v>22021.46</v>
      </c>
      <c r="L16" s="32">
        <v>77</v>
      </c>
      <c r="M16" s="20">
        <f t="shared" si="4"/>
        <v>21646.388</v>
      </c>
    </row>
    <row r="17" spans="1:13" ht="12.75">
      <c r="A17" s="2" t="s">
        <v>18</v>
      </c>
      <c r="B17" s="40">
        <f t="shared" si="0"/>
        <v>83396.58312144</v>
      </c>
      <c r="C17" s="19">
        <f t="shared" si="1"/>
        <v>82407.85529484</v>
      </c>
      <c r="D17" s="5">
        <v>413.64</v>
      </c>
      <c r="E17" s="33">
        <v>425.04</v>
      </c>
      <c r="F17" s="33">
        <f t="shared" si="5"/>
        <v>11.400000000000034</v>
      </c>
      <c r="G17" s="33">
        <f t="shared" si="6"/>
        <v>36139.78512144</v>
      </c>
      <c r="H17" s="18">
        <f t="shared" si="2"/>
        <v>35151.05729484</v>
      </c>
      <c r="I17" s="18">
        <f t="shared" si="7"/>
        <v>988.7278265999994</v>
      </c>
      <c r="J17" s="10">
        <v>119</v>
      </c>
      <c r="K17" s="20">
        <f t="shared" si="3"/>
        <v>27016.02</v>
      </c>
      <c r="L17" s="32">
        <v>72</v>
      </c>
      <c r="M17" s="20">
        <f t="shared" si="4"/>
        <v>20240.778</v>
      </c>
    </row>
    <row r="18" spans="1:13" ht="12.75">
      <c r="A18" s="2" t="s">
        <v>36</v>
      </c>
      <c r="B18" s="40">
        <f t="shared" si="0"/>
        <v>94135.99445594</v>
      </c>
      <c r="C18" s="19">
        <f t="shared" si="1"/>
        <v>92587.18624099</v>
      </c>
      <c r="D18" s="5">
        <v>390.29</v>
      </c>
      <c r="E18" s="33">
        <v>408.29</v>
      </c>
      <c r="F18" s="33">
        <f t="shared" si="5"/>
        <v>18</v>
      </c>
      <c r="G18" s="33">
        <f t="shared" si="6"/>
        <v>34715.58645594</v>
      </c>
      <c r="H18" s="18">
        <f t="shared" si="2"/>
        <v>33166.77824099</v>
      </c>
      <c r="I18" s="18">
        <f t="shared" si="7"/>
        <v>1548.808214949997</v>
      </c>
      <c r="J18" s="10">
        <v>128</v>
      </c>
      <c r="K18" s="20">
        <f t="shared" si="3"/>
        <v>29059.24</v>
      </c>
      <c r="L18" s="32">
        <v>108</v>
      </c>
      <c r="M18" s="20">
        <f t="shared" si="4"/>
        <v>30361.168</v>
      </c>
    </row>
    <row r="19" spans="1:13" ht="12.75">
      <c r="A19" s="2" t="s">
        <v>13</v>
      </c>
      <c r="B19" s="40">
        <f t="shared" si="0"/>
        <v>67834.55529003999</v>
      </c>
      <c r="C19" s="19">
        <f t="shared" si="1"/>
        <v>67646.27660434</v>
      </c>
      <c r="D19" s="5">
        <v>388.14</v>
      </c>
      <c r="E19" s="33">
        <v>390.14</v>
      </c>
      <c r="F19" s="33">
        <f t="shared" si="5"/>
        <v>2</v>
      </c>
      <c r="G19" s="33">
        <f t="shared" si="6"/>
        <v>33172.35029004</v>
      </c>
      <c r="H19" s="18">
        <f t="shared" si="2"/>
        <v>32984.07160434</v>
      </c>
      <c r="I19" s="18">
        <f t="shared" si="7"/>
        <v>188.27868569999555</v>
      </c>
      <c r="J19" s="10">
        <v>66</v>
      </c>
      <c r="K19" s="20">
        <f t="shared" si="3"/>
        <v>14983.67</v>
      </c>
      <c r="L19" s="32">
        <v>70</v>
      </c>
      <c r="M19" s="20">
        <f t="shared" si="4"/>
        <v>19678.535</v>
      </c>
    </row>
    <row r="20" spans="1:13" ht="12.75">
      <c r="A20" s="2" t="s">
        <v>8</v>
      </c>
      <c r="B20" s="40">
        <f t="shared" si="0"/>
        <v>77768.30378404</v>
      </c>
      <c r="C20" s="19">
        <f t="shared" si="1"/>
        <v>76646.23301234</v>
      </c>
      <c r="D20" s="5">
        <v>356.14</v>
      </c>
      <c r="E20" s="33">
        <v>369.14</v>
      </c>
      <c r="F20" s="33">
        <f t="shared" si="5"/>
        <v>13</v>
      </c>
      <c r="G20" s="33">
        <f t="shared" si="6"/>
        <v>31386.78778404</v>
      </c>
      <c r="H20" s="18">
        <f t="shared" si="2"/>
        <v>30264.71701234</v>
      </c>
      <c r="I20" s="18">
        <f t="shared" si="7"/>
        <v>1122.0707717000005</v>
      </c>
      <c r="J20" s="10">
        <v>104</v>
      </c>
      <c r="K20" s="20">
        <f t="shared" si="3"/>
        <v>23610.64</v>
      </c>
      <c r="L20" s="32">
        <v>81</v>
      </c>
      <c r="M20" s="20">
        <f t="shared" si="4"/>
        <v>22770.876</v>
      </c>
    </row>
    <row r="21" spans="1:13" ht="12.75">
      <c r="A21" s="2" t="s">
        <v>37</v>
      </c>
      <c r="B21" s="40">
        <f t="shared" si="0"/>
        <v>74573.2373108</v>
      </c>
      <c r="C21" s="19">
        <f t="shared" si="1"/>
        <v>73707.5776018</v>
      </c>
      <c r="D21" s="5">
        <v>327.8</v>
      </c>
      <c r="E21" s="33">
        <v>337.8</v>
      </c>
      <c r="F21" s="33">
        <f t="shared" si="5"/>
        <v>10</v>
      </c>
      <c r="G21" s="33">
        <f t="shared" si="6"/>
        <v>28722.0483108</v>
      </c>
      <c r="H21" s="18">
        <f t="shared" si="2"/>
        <v>27856.3886018</v>
      </c>
      <c r="I21" s="18">
        <f t="shared" si="7"/>
        <v>865.6597089999996</v>
      </c>
      <c r="J21" s="10">
        <v>119</v>
      </c>
      <c r="K21" s="20">
        <f t="shared" si="3"/>
        <v>27016.02</v>
      </c>
      <c r="L21" s="32">
        <v>67</v>
      </c>
      <c r="M21" s="20">
        <f t="shared" si="4"/>
        <v>18835.169</v>
      </c>
    </row>
    <row r="22" spans="1:13" ht="12.75">
      <c r="A22" s="2" t="s">
        <v>15</v>
      </c>
      <c r="B22" s="40">
        <f t="shared" si="0"/>
        <v>63520.6795983</v>
      </c>
      <c r="C22" s="19">
        <f t="shared" si="1"/>
        <v>64782.15688305</v>
      </c>
      <c r="D22" s="5">
        <v>296.55</v>
      </c>
      <c r="E22" s="33">
        <v>281.55</v>
      </c>
      <c r="F22" s="33">
        <f t="shared" si="5"/>
        <v>-15</v>
      </c>
      <c r="G22" s="33">
        <f t="shared" si="6"/>
        <v>23939.291598300002</v>
      </c>
      <c r="H22" s="18">
        <f t="shared" si="2"/>
        <v>25200.76888305</v>
      </c>
      <c r="I22" s="18">
        <f t="shared" si="7"/>
        <v>-1261.477284749999</v>
      </c>
      <c r="J22" s="10">
        <v>79</v>
      </c>
      <c r="K22" s="20">
        <f t="shared" si="3"/>
        <v>17935</v>
      </c>
      <c r="L22" s="32">
        <v>77</v>
      </c>
      <c r="M22" s="20">
        <f t="shared" si="4"/>
        <v>21646.388</v>
      </c>
    </row>
    <row r="23" spans="1:13" ht="12.75">
      <c r="A23" s="2" t="s">
        <v>35</v>
      </c>
      <c r="B23" s="40">
        <f t="shared" si="0"/>
        <v>59171.924822040004</v>
      </c>
      <c r="C23" s="19">
        <f t="shared" si="1"/>
        <v>60009.883898340006</v>
      </c>
      <c r="D23" s="5">
        <v>262.14</v>
      </c>
      <c r="E23" s="33">
        <v>252.14</v>
      </c>
      <c r="F23" s="33">
        <f t="shared" si="5"/>
        <v>-10</v>
      </c>
      <c r="G23" s="33">
        <f t="shared" si="6"/>
        <v>21438.65382204</v>
      </c>
      <c r="H23" s="18">
        <f t="shared" si="2"/>
        <v>22276.61289834</v>
      </c>
      <c r="I23" s="18">
        <f t="shared" si="7"/>
        <v>-837.9590763000015</v>
      </c>
      <c r="J23" s="10">
        <v>56</v>
      </c>
      <c r="K23" s="20">
        <f t="shared" si="3"/>
        <v>12713.42</v>
      </c>
      <c r="L23" s="32">
        <v>89</v>
      </c>
      <c r="M23" s="20">
        <f t="shared" si="4"/>
        <v>25019.851</v>
      </c>
    </row>
    <row r="24" spans="1:13" ht="12.75">
      <c r="A24" s="11" t="s">
        <v>5</v>
      </c>
      <c r="B24" s="8">
        <f>SUM(B10:B23)</f>
        <v>1415729.9988072002</v>
      </c>
      <c r="C24" s="8">
        <f>SUM(C10:C23)</f>
        <v>1415729.9962637997</v>
      </c>
      <c r="D24" s="8">
        <f aca="true" t="shared" si="8" ref="D24:M24">SUM(D10:D23)</f>
        <v>8329.800000000001</v>
      </c>
      <c r="E24" s="8">
        <f t="shared" si="8"/>
        <v>8325.2</v>
      </c>
      <c r="F24" s="8">
        <f t="shared" si="8"/>
        <v>-4.599999999999966</v>
      </c>
      <c r="G24" s="8">
        <f t="shared" si="8"/>
        <v>707864.9988072</v>
      </c>
      <c r="H24" s="8">
        <f t="shared" si="8"/>
        <v>707864.9962637998</v>
      </c>
      <c r="I24" s="8">
        <f t="shared" si="8"/>
        <v>0.0025433999580855016</v>
      </c>
      <c r="J24" s="8">
        <f t="shared" si="8"/>
        <v>1559</v>
      </c>
      <c r="K24" s="8">
        <f t="shared" si="8"/>
        <v>353932.5</v>
      </c>
      <c r="L24" s="8">
        <f t="shared" si="8"/>
        <v>1259</v>
      </c>
      <c r="M24" s="8">
        <f t="shared" si="8"/>
        <v>353932.5</v>
      </c>
    </row>
    <row r="25" spans="1:13" ht="12.75">
      <c r="A25" s="2" t="s">
        <v>3</v>
      </c>
      <c r="B25" s="2"/>
      <c r="C25" s="6"/>
      <c r="D25" s="9"/>
      <c r="E25" s="9"/>
      <c r="F25" s="9"/>
      <c r="G25" s="9">
        <f>ROUND(G9/E24,6)</f>
        <v>85.026786</v>
      </c>
      <c r="H25" s="9">
        <f>ROUND(H9/D24,6)</f>
        <v>84.979831</v>
      </c>
      <c r="I25" s="9"/>
      <c r="J25" s="4">
        <f>ROUND(C7*25%/J24,6)</f>
        <v>227.025337</v>
      </c>
      <c r="K25" s="4"/>
      <c r="L25" s="4">
        <f>ROUND(C7*25%/L24,6)</f>
        <v>281.121922</v>
      </c>
      <c r="M25" s="4"/>
    </row>
    <row r="26" spans="2:13" ht="12.75">
      <c r="B26" s="38">
        <v>1</v>
      </c>
      <c r="E26" s="39">
        <v>2</v>
      </c>
      <c r="F26" s="39">
        <v>3</v>
      </c>
      <c r="G26" s="39">
        <v>4</v>
      </c>
      <c r="H26" s="39"/>
      <c r="I26" s="39">
        <v>5</v>
      </c>
      <c r="J26" s="7"/>
      <c r="K26" s="7"/>
      <c r="M26" s="7"/>
    </row>
    <row r="28" ht="12.75">
      <c r="A28" s="1" t="s">
        <v>49</v>
      </c>
    </row>
    <row r="31" spans="1:13" ht="12.75">
      <c r="A31" s="1" t="s">
        <v>6</v>
      </c>
      <c r="C31" s="1" t="s">
        <v>17</v>
      </c>
      <c r="D31" s="1"/>
      <c r="E31" s="1"/>
      <c r="F31" s="1"/>
      <c r="G31" s="1"/>
      <c r="H31" s="1"/>
      <c r="I31" s="1"/>
      <c r="J31" s="1" t="s">
        <v>25</v>
      </c>
      <c r="K31" s="1"/>
      <c r="L31" s="1"/>
      <c r="M31" s="1"/>
    </row>
    <row r="32" spans="1:13" ht="12.75">
      <c r="A32" s="1" t="s">
        <v>7</v>
      </c>
      <c r="C32" s="1" t="s">
        <v>48</v>
      </c>
      <c r="D32" s="1"/>
      <c r="E32" s="1"/>
      <c r="F32" s="1"/>
      <c r="G32" s="1"/>
      <c r="H32" s="1"/>
      <c r="I32" s="1"/>
      <c r="J32" s="1" t="s">
        <v>26</v>
      </c>
      <c r="K32" s="1"/>
      <c r="L32" s="1"/>
      <c r="M32" s="1"/>
    </row>
    <row r="34" spans="1:13" ht="12.75">
      <c r="A34" s="3"/>
      <c r="B34" s="3"/>
      <c r="C34" s="3"/>
      <c r="D34" s="3"/>
      <c r="E34" s="3"/>
      <c r="F34" s="3"/>
      <c r="G34" s="3"/>
      <c r="H34" s="3"/>
      <c r="I34" s="3"/>
      <c r="J34" s="1"/>
      <c r="K34" s="1"/>
      <c r="L34" s="1"/>
      <c r="M34" s="1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1"/>
      <c r="K35" s="1"/>
      <c r="L35" s="1"/>
      <c r="M35" s="1"/>
    </row>
    <row r="36" spans="1:13" ht="12.75">
      <c r="A36" s="3" t="s">
        <v>27</v>
      </c>
      <c r="B36" s="3"/>
      <c r="C36" s="3" t="s">
        <v>19</v>
      </c>
      <c r="D36" s="3"/>
      <c r="E36" s="3"/>
      <c r="F36" s="3"/>
      <c r="G36" s="3"/>
      <c r="H36" s="3"/>
      <c r="I36" s="3"/>
      <c r="J36" s="1"/>
      <c r="K36" s="1"/>
      <c r="L36" s="1"/>
      <c r="M36" s="1"/>
    </row>
    <row r="37" spans="1:13" ht="12.75">
      <c r="A37" s="3" t="s">
        <v>33</v>
      </c>
      <c r="B37" s="3"/>
      <c r="C37" s="3" t="s">
        <v>20</v>
      </c>
      <c r="D37" s="3"/>
      <c r="E37" s="3"/>
      <c r="F37" s="3"/>
      <c r="G37" s="3"/>
      <c r="H37" s="3" t="s">
        <v>46</v>
      </c>
      <c r="I37" s="3"/>
      <c r="J37" s="1"/>
      <c r="K37" s="1"/>
      <c r="L37" s="1"/>
      <c r="M37" s="1"/>
    </row>
    <row r="38" spans="1:13" ht="12.75">
      <c r="A38" s="3"/>
      <c r="B38" s="3"/>
      <c r="C38" s="3"/>
      <c r="D38" s="3"/>
      <c r="E38" s="3"/>
      <c r="F38" s="3"/>
      <c r="G38" s="3"/>
      <c r="H38" s="3"/>
      <c r="I38" s="3"/>
      <c r="J38" s="1"/>
      <c r="K38" s="1"/>
      <c r="L38" s="1"/>
      <c r="M38" s="1"/>
    </row>
    <row r="39" spans="1:14" ht="12.75">
      <c r="A39" s="3"/>
      <c r="B39" s="3"/>
      <c r="C39" s="3"/>
      <c r="D39" s="3"/>
      <c r="E39" s="3"/>
      <c r="F39" s="3"/>
      <c r="G39" s="3"/>
      <c r="H39" s="3"/>
      <c r="I39" s="3"/>
      <c r="N39" s="3"/>
    </row>
    <row r="40" spans="1:13" ht="12.75">
      <c r="A40" s="3"/>
      <c r="B40" s="3"/>
      <c r="C40" s="3"/>
      <c r="D40" s="3"/>
      <c r="E40" s="3"/>
      <c r="F40" s="3"/>
      <c r="G40" s="3"/>
      <c r="H40" s="3"/>
      <c r="I40" s="3"/>
      <c r="K40" s="1"/>
      <c r="L40" s="1"/>
      <c r="M40" s="1"/>
    </row>
    <row r="41" spans="1:13" ht="12.75">
      <c r="A41" s="3"/>
      <c r="B41" s="3"/>
      <c r="C41" s="3"/>
      <c r="D41" s="3"/>
      <c r="E41" s="3"/>
      <c r="F41" s="3"/>
      <c r="G41" s="3"/>
      <c r="H41" s="3"/>
      <c r="I41" s="3"/>
      <c r="K41" s="1"/>
      <c r="L41" s="1"/>
      <c r="M41" s="1"/>
    </row>
    <row r="42" spans="1:13" ht="12.75">
      <c r="A42" s="3" t="s">
        <v>21</v>
      </c>
      <c r="B42" s="3"/>
      <c r="C42" s="3"/>
      <c r="D42" s="3"/>
      <c r="E42" s="3"/>
      <c r="F42" s="3"/>
      <c r="G42" s="3"/>
      <c r="H42" s="3"/>
      <c r="I42" s="3"/>
      <c r="J42" s="1"/>
      <c r="K42" s="1"/>
      <c r="L42" s="1"/>
      <c r="M42" s="1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1"/>
      <c r="K43" s="1"/>
      <c r="L43" s="1"/>
      <c r="M43" s="1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1"/>
      <c r="K44" s="1"/>
      <c r="L44" s="1"/>
      <c r="M44" s="1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1"/>
      <c r="K45" s="1"/>
      <c r="L45" s="1"/>
      <c r="M45" s="1"/>
    </row>
    <row r="46" spans="1:13" ht="12.75">
      <c r="A46" s="3"/>
      <c r="B46" s="3"/>
      <c r="C46" s="3"/>
      <c r="D46" s="3"/>
      <c r="E46" s="3"/>
      <c r="F46" s="3"/>
      <c r="G46" s="3"/>
      <c r="H46" s="3"/>
      <c r="I46" s="3"/>
      <c r="J46" s="1"/>
      <c r="K46" s="1"/>
      <c r="L46" s="1"/>
      <c r="M46" s="1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1"/>
      <c r="K47" s="1"/>
      <c r="L47" s="1"/>
      <c r="M47" s="1"/>
    </row>
    <row r="48" spans="1:13" ht="12.75">
      <c r="A48" s="3"/>
      <c r="B48" s="3"/>
      <c r="C48" s="3"/>
      <c r="D48" s="3"/>
      <c r="E48" s="3"/>
      <c r="F48" s="3"/>
      <c r="G48" s="3"/>
      <c r="H48" s="3"/>
      <c r="I48" s="3"/>
      <c r="J48" s="1"/>
      <c r="K48" s="1"/>
      <c r="L48" s="1"/>
      <c r="M48" s="1"/>
    </row>
    <row r="49" spans="1:13" ht="12.75">
      <c r="A49" s="3"/>
      <c r="B49" s="3"/>
      <c r="C49" s="3"/>
      <c r="D49" s="3"/>
      <c r="E49" s="3"/>
      <c r="F49" s="3"/>
      <c r="G49" s="3"/>
      <c r="H49" s="3"/>
      <c r="I49" s="3"/>
      <c r="J49" s="1"/>
      <c r="K49" s="1"/>
      <c r="L49" s="1"/>
      <c r="M49" s="1"/>
    </row>
    <row r="50" spans="1:13" ht="12.75">
      <c r="A50" s="3"/>
      <c r="B50" s="3"/>
      <c r="C50" s="3"/>
      <c r="D50" s="3"/>
      <c r="E50" s="3"/>
      <c r="F50" s="3"/>
      <c r="G50" s="3"/>
      <c r="H50" s="3"/>
      <c r="I50" s="3"/>
      <c r="J50" s="1"/>
      <c r="K50" s="1"/>
      <c r="L50" s="1"/>
      <c r="M50" s="1"/>
    </row>
    <row r="51" spans="1:13" ht="12.75">
      <c r="A51" s="3"/>
      <c r="B51" s="3"/>
      <c r="C51" s="3"/>
      <c r="D51" s="3"/>
      <c r="E51" s="3"/>
      <c r="F51" s="3"/>
      <c r="G51" s="3"/>
      <c r="H51" s="3"/>
      <c r="I51" s="3"/>
      <c r="J51" s="1"/>
      <c r="K51" s="1"/>
      <c r="L51" s="1"/>
      <c r="M51" s="1"/>
    </row>
    <row r="52" spans="1:13" ht="12.75">
      <c r="A52" s="3"/>
      <c r="B52" s="3"/>
      <c r="C52" s="3"/>
      <c r="D52" s="3"/>
      <c r="E52" s="3"/>
      <c r="F52" s="3"/>
      <c r="G52" s="3"/>
      <c r="H52" s="3"/>
      <c r="I52" s="3"/>
      <c r="J52" s="1"/>
      <c r="K52" s="1"/>
      <c r="L52" s="1"/>
      <c r="M52" s="1"/>
    </row>
    <row r="53" spans="1:13" ht="12.75">
      <c r="A53" s="3"/>
      <c r="B53" s="3"/>
      <c r="C53" s="3"/>
      <c r="D53" s="3"/>
      <c r="E53" s="3"/>
      <c r="F53" s="3"/>
      <c r="G53" s="3"/>
      <c r="H53" s="3"/>
      <c r="I53" s="3"/>
      <c r="J53" s="1"/>
      <c r="K53" s="1"/>
      <c r="L53" s="1"/>
      <c r="M53" s="1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1"/>
      <c r="K54" s="1"/>
      <c r="L54" s="1"/>
      <c r="M54" s="1"/>
    </row>
  </sheetData>
  <sheetProtection/>
  <mergeCells count="13">
    <mergeCell ref="D5:I5"/>
    <mergeCell ref="J8:K8"/>
    <mergeCell ref="L8:M8"/>
    <mergeCell ref="J9:K9"/>
    <mergeCell ref="L9:M9"/>
    <mergeCell ref="B4:B6"/>
    <mergeCell ref="A1:M2"/>
    <mergeCell ref="A3:M3"/>
    <mergeCell ref="A4:A7"/>
    <mergeCell ref="C4:C5"/>
    <mergeCell ref="J4:M4"/>
    <mergeCell ref="J5:M5"/>
    <mergeCell ref="D4:I4"/>
  </mergeCells>
  <printOptions/>
  <pageMargins left="0.41" right="0" top="0.68" bottom="0.7" header="0.15748031496063" footer="0.196850393700787"/>
  <pageSetup horizontalDpi="600" verticalDpi="600" orientation="landscape" paperSize="9" scale="90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Admin</cp:lastModifiedBy>
  <cp:lastPrinted>2014-10-10T08:25:21Z</cp:lastPrinted>
  <dcterms:created xsi:type="dcterms:W3CDTF">2003-01-21T08:22:40Z</dcterms:created>
  <dcterms:modified xsi:type="dcterms:W3CDTF">2016-01-08T09:44:13Z</dcterms:modified>
  <cp:category/>
  <cp:version/>
  <cp:contentType/>
  <cp:contentStatus/>
</cp:coreProperties>
</file>